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911Padbury Parish CouncilDOB\Audit\2021-2022\"/>
    </mc:Choice>
  </mc:AlternateContent>
  <xr:revisionPtr revIDLastSave="0" documentId="13_ncr:1_{828E1E0A-BB0A-4C6B-8984-E2949D314C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ariances" sheetId="1" r:id="rId1"/>
    <sheet name="Reserves" sheetId="2" r:id="rId2"/>
  </sheets>
  <definedNames>
    <definedName name="_xlnm.Print_Area" localSheetId="0">Variances!$A$1:$N$36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0" i="2" l="1"/>
  <c r="D25" i="1"/>
  <c r="M13" i="1" s="1"/>
  <c r="E11" i="2"/>
  <c r="G32" i="1"/>
  <c r="G30" i="1"/>
  <c r="G23" i="1"/>
  <c r="G21" i="1"/>
  <c r="L21" i="1" s="1"/>
  <c r="M21" i="1" s="1"/>
  <c r="G19" i="1"/>
  <c r="G17" i="1"/>
  <c r="G15" i="1"/>
  <c r="I17" i="1"/>
  <c r="J17" i="1"/>
  <c r="I19" i="1"/>
  <c r="J19" i="1"/>
  <c r="I21" i="1"/>
  <c r="J21" i="1"/>
  <c r="I23" i="1"/>
  <c r="J23" i="1"/>
  <c r="I30" i="1"/>
  <c r="J30" i="1"/>
  <c r="J15" i="1"/>
  <c r="I15" i="1"/>
  <c r="J32" i="1"/>
  <c r="I32" i="1"/>
  <c r="H32" i="1"/>
  <c r="H30" i="1"/>
  <c r="L30" i="1" s="1"/>
  <c r="M30" i="1" s="1"/>
  <c r="M26" i="1"/>
  <c r="H23" i="1"/>
  <c r="H21" i="1"/>
  <c r="K21" i="1" s="1"/>
  <c r="H19" i="1"/>
  <c r="K19" i="1" s="1"/>
  <c r="H17" i="1"/>
  <c r="K17" i="1" s="1"/>
  <c r="H15" i="1"/>
  <c r="L15" i="1" s="1"/>
  <c r="M15" i="1" s="1"/>
  <c r="L26" i="1"/>
  <c r="K32" i="1"/>
  <c r="L32" i="1"/>
  <c r="F21" i="2"/>
  <c r="M32" i="1" l="1"/>
  <c r="L19" i="1"/>
  <c r="M19" i="1" s="1"/>
  <c r="L23" i="1"/>
  <c r="M23" i="1" s="1"/>
  <c r="K30" i="1"/>
  <c r="K15" i="1"/>
  <c r="L17" i="1"/>
  <c r="M17" i="1" s="1"/>
  <c r="K23" i="1"/>
</calcChain>
</file>

<file path=xl/sharedStrings.xml><?xml version="1.0" encoding="utf-8"?>
<sst xmlns="http://schemas.openxmlformats.org/spreadsheetml/2006/main" count="53" uniqueCount="46">
  <si>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</si>
  <si>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</si>
  <si>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</si>
  <si>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</si>
  <si>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</si>
  <si>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</si>
  <si>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</si>
  <si>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</si>
  <si>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</si>
  <si>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</si>
  <si>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r>
      <t xml:space="preserve">Automatic responses trigger below based on figures input, </t>
    </r>
    <r>
      <rPr>
        <b/>
        <sz val="11"/>
        <color indexed="8"/>
        <rFont val="Arial"/>
        <family val="2"/>
      </rPr>
      <t>DO NOT OVERWRITE THESE BOXES</t>
    </r>
  </si>
  <si>
    <t>Rounding errors of up to £2 are tolerable</t>
  </si>
  <si>
    <t>VARIANCE EXPLANATION NOT REQUIRED</t>
  </si>
  <si>
    <t>Variances of £200 or less are tolerable</t>
  </si>
  <si>
    <t>%</t>
  </si>
  <si>
    <t>Explanation Required?</t>
  </si>
  <si>
    <t xml:space="preserve">Explanation of variances – pro forma </t>
  </si>
  <si>
    <t xml:space="preserve">Name of smaller authority: </t>
  </si>
  <si>
    <t>BOX 10 VARIANCE EXPLANATION NOT REQUIRED IF CHANGE CAN BE EXPLAINED BY BOX 5 (CAPITAL PLUS INTEREST PAYMENT)</t>
  </si>
  <si>
    <t>2 Precept or Rates and Levies</t>
  </si>
  <si>
    <t>6 All Other Payments</t>
  </si>
  <si>
    <t>Explanation for ‘high’ reserves</t>
  </si>
  <si>
    <t>Box 7 is more than twice Box 2 because the authority held the following breakdown of reserves at the year end:</t>
  </si>
  <si>
    <t>Earmarked reserves:</t>
  </si>
  <si>
    <t>General reserve</t>
  </si>
  <si>
    <t>Total reserves (must agree to Box 7)</t>
  </si>
  <si>
    <r>
      <t xml:space="preserve">Explanation from smaller authority </t>
    </r>
    <r>
      <rPr>
        <b/>
        <u/>
        <sz val="11"/>
        <color indexed="8"/>
        <rFont val="Arial"/>
        <family val="2"/>
      </rPr>
      <t>(must include narrative and supporting figures)</t>
    </r>
  </si>
  <si>
    <t>(Please complete the highlighted boxes.)</t>
  </si>
  <si>
    <t>2020/21</t>
  </si>
  <si>
    <t>2021/22</t>
  </si>
  <si>
    <t>PADBURY PARISH COUNCIL</t>
  </si>
  <si>
    <r>
      <t>County area (local councils and parish meetings only):</t>
    </r>
    <r>
      <rPr>
        <b/>
        <sz val="8"/>
        <color indexed="8"/>
        <rFont val="Arial"/>
        <family val="2"/>
      </rPr>
      <t xml:space="preserve"> BUCKINGHAMSHIRE</t>
    </r>
  </si>
  <si>
    <t xml:space="preserve">In 2020-21 we received a £10,000 donation for the Millennium Woods maintenance from a residents will. </t>
  </si>
  <si>
    <t>Additional costs this year for: 3 new poles for speed signs £906, playground maintenance works £1303.80, new bus shelter £1530, replacement street light £1338, Tommy statue £200, removal of trees £800, legal costs for registering lease £214</t>
  </si>
  <si>
    <t>Build fund towards Pavilion</t>
  </si>
  <si>
    <t>Playground equipment/maintenance</t>
  </si>
  <si>
    <t>Speed indication displays</t>
  </si>
  <si>
    <t>Millennium Woods maintenance</t>
  </si>
  <si>
    <t>New playground equipment</t>
  </si>
  <si>
    <t>Operating reserves</t>
  </si>
  <si>
    <t>Queens Jubliee Big Lunch</t>
  </si>
  <si>
    <r>
      <t xml:space="preserve">Insert figures from Section 2 of the AGAR in all </t>
    </r>
    <r>
      <rPr>
        <b/>
        <u/>
        <sz val="10"/>
        <rFont val="Arial"/>
        <family val="2"/>
      </rPr>
      <t>Blue</t>
    </r>
    <r>
      <rPr>
        <b/>
        <sz val="10"/>
        <rFont val="Arial"/>
        <family val="2"/>
      </rPr>
      <t xml:space="preserve"> highlighted boxes </t>
    </r>
  </si>
  <si>
    <t xml:space="preserve">Next, please provide full explanations, including numerical values, for the following that will be flagged in the green boxes where relevant: </t>
  </si>
  <si>
    <t>*variance of more than 15% between totals for individual boxes (except variances of less than £200)</t>
  </si>
  <si>
    <t>*New from 2020/21 onwards: variances of £100,000 or more require explanation regardless of the % variation year on year</t>
  </si>
  <si>
    <t>*a breakdown of approved reserves on the next tab if the total reserves (Box 7) figure is more than twice the annual precept/rates &amp; levies value (Box 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</si>
</sst>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b/>
      <u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8" fillId="0" borderId="0" xfId="0" applyFont="1"/>
    <xf numFmtId="0" fontId="8" fillId="0" borderId="0" xfId="0" applyFont="1" applyAlignment="1">
      <alignment horizontal="center"/>
    </xf>
    <xf numFmtId="3" fontId="8" fillId="0" borderId="0" xfId="0" applyNumberFormat="1" applyFont="1"/>
    <xf numFmtId="10" fontId="8" fillId="0" borderId="0" xfId="0" applyNumberFormat="1" applyFont="1"/>
    <xf numFmtId="0" fontId="8" fillId="0" borderId="0" xfId="0" applyFont="1" applyAlignment="1">
      <alignment vertical="center"/>
    </xf>
    <xf numFmtId="3" fontId="3" fillId="3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8" fillId="4" borderId="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2" xfId="0" applyFont="1" applyBorder="1" applyAlignment="1">
      <alignment wrapText="1"/>
    </xf>
    <xf numFmtId="0" fontId="8" fillId="5" borderId="2" xfId="0" applyFont="1" applyFill="1" applyBorder="1" applyAlignment="1">
      <alignment wrapText="1"/>
    </xf>
    <xf numFmtId="0" fontId="8" fillId="5" borderId="2" xfId="0" applyFont="1" applyFill="1" applyBorder="1" applyAlignment="1">
      <alignment wrapText="1"/>
    </xf>
    <xf numFmtId="0" fontId="8" fillId="0" borderId="0" xfId="0" applyFont="1" applyFill="1" applyAlignment="1">
      <alignment vertical="center"/>
    </xf>
    <xf numFmtId="0" fontId="8" fillId="0" borderId="0" xfId="0" applyFont="1" applyFill="1"/>
    <xf numFmtId="3" fontId="3" fillId="0" borderId="0" xfId="0" applyNumberFormat="1" applyFont="1" applyFill="1" applyBorder="1" applyAlignment="1" applyProtection="1">
      <alignment horizontal="center"/>
      <protection locked="0"/>
    </xf>
    <xf numFmtId="10" fontId="8" fillId="0" borderId="0" xfId="0" applyNumberFormat="1" applyFont="1" applyFill="1"/>
    <xf numFmtId="0" fontId="8" fillId="0" borderId="0" xfId="0" applyFont="1" applyFill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9" fillId="6" borderId="2" xfId="0" applyFont="1" applyFill="1" applyBorder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wrapText="1"/>
    </xf>
    <xf numFmtId="0" fontId="8" fillId="0" borderId="0" xfId="0" applyFont="1" applyFill="1" applyBorder="1" applyAlignment="1">
      <alignment horizontal="left" vertical="top" wrapText="1"/>
    </xf>
    <xf numFmtId="0" fontId="9" fillId="0" borderId="0" xfId="0" applyFont="1"/>
    <xf numFmtId="0" fontId="8" fillId="0" borderId="0" xfId="0" applyFont="1" applyFill="1" applyAlignment="1">
      <alignment wrapText="1"/>
    </xf>
    <xf numFmtId="0" fontId="10" fillId="0" borderId="0" xfId="0" applyFont="1"/>
    <xf numFmtId="0" fontId="11" fillId="0" borderId="0" xfId="0" applyFont="1" applyAlignment="1">
      <alignment horizontal="left" vertical="center" indent="2"/>
    </xf>
    <xf numFmtId="0" fontId="7" fillId="0" borderId="0" xfId="0" applyFont="1"/>
    <xf numFmtId="0" fontId="12" fillId="0" borderId="0" xfId="0" applyFont="1"/>
    <xf numFmtId="0" fontId="0" fillId="0" borderId="3" xfId="0" applyBorder="1"/>
    <xf numFmtId="0" fontId="7" fillId="0" borderId="4" xfId="0" applyFont="1" applyBorder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2" xfId="0" applyFont="1" applyBorder="1" applyAlignment="1">
      <alignment wrapText="1"/>
    </xf>
    <xf numFmtId="0" fontId="0" fillId="0" borderId="0" xfId="0" applyFont="1"/>
    <xf numFmtId="0" fontId="0" fillId="0" borderId="0" xfId="0" applyFill="1"/>
    <xf numFmtId="0" fontId="13" fillId="0" borderId="0" xfId="0" applyFont="1" applyAlignment="1">
      <alignment horizontal="left" vertical="center" wrapText="1"/>
    </xf>
    <xf numFmtId="0" fontId="8" fillId="0" borderId="0" xfId="0" applyFont="1" applyAlignment="1">
      <alignment wrapText="1"/>
    </xf>
    <xf numFmtId="0" fontId="1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wrapText="1"/>
    </xf>
    <xf numFmtId="0" fontId="8" fillId="0" borderId="5" xfId="0" applyFont="1" applyBorder="1" applyAlignment="1">
      <alignment wrapText="1"/>
    </xf>
    <xf numFmtId="0" fontId="3" fillId="0" borderId="0" xfId="0" applyFont="1"/>
    <xf numFmtId="0" fontId="15" fillId="0" borderId="0" xfId="0" applyFont="1"/>
    <xf numFmtId="0" fontId="13" fillId="0" borderId="0" xfId="0" applyFont="1" applyAlignment="1"/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8"/>
  <sheetViews>
    <sheetView tabSelected="1" zoomScale="80" zoomScaleNormal="80" workbookViewId="0">
      <selection sqref="A1:K1"/>
    </sheetView>
  </sheetViews>
  <sheetFormatPr defaultColWidth="9.109375" defaultRowHeight="13.8" x14ac:dyDescent="0.25"/>
  <cols>
    <col min="1" max="1" width="10.88671875" style="2" customWidth="1"/>
    <col min="2" max="2" width="9.109375" style="2"/>
    <col min="3" max="3" width="32.5546875" style="2" customWidth="1"/>
    <col min="4" max="4" width="9.109375" style="2"/>
    <col min="5" max="5" width="3.33203125" style="2" customWidth="1"/>
    <col min="6" max="6" width="9.109375" style="2"/>
    <col min="7" max="7" width="10.109375" style="2" customWidth="1"/>
    <col min="8" max="8" width="9.5546875" style="2" customWidth="1"/>
    <col min="9" max="11" width="9.109375" style="2" hidden="1" customWidth="1"/>
    <col min="12" max="12" width="13.33203125" style="2" customWidth="1"/>
    <col min="13" max="13" width="50.44140625" style="10" bestFit="1" customWidth="1"/>
    <col min="14" max="14" width="86" style="2" bestFit="1" customWidth="1"/>
    <col min="15" max="22" width="9.109375" style="15"/>
    <col min="23" max="16384" width="9.109375" style="2"/>
  </cols>
  <sheetData>
    <row r="1" spans="1:14" ht="17.399999999999999" x14ac:dyDescent="0.25">
      <c r="A1" s="40" t="s">
        <v>16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8"/>
    </row>
    <row r="2" spans="1:14" ht="15.6" x14ac:dyDescent="0.25">
      <c r="A2" s="27" t="s">
        <v>17</v>
      </c>
      <c r="B2" s="22"/>
      <c r="C2" s="16" t="s">
        <v>30</v>
      </c>
      <c r="D2" s="22"/>
      <c r="E2" s="22"/>
      <c r="F2" s="22"/>
      <c r="G2" s="22"/>
      <c r="H2" s="22"/>
      <c r="I2" s="22"/>
      <c r="J2" s="22"/>
      <c r="K2" s="22"/>
      <c r="L2" s="8"/>
      <c r="M2" s="23"/>
    </row>
    <row r="3" spans="1:14" ht="14.25" customHeight="1" x14ac:dyDescent="0.25">
      <c r="A3" s="27" t="s">
        <v>31</v>
      </c>
      <c r="C3" s="15"/>
      <c r="L3" s="8"/>
    </row>
    <row r="4" spans="1:14" x14ac:dyDescent="0.25">
      <c r="A4" s="47" t="s">
        <v>41</v>
      </c>
    </row>
    <row r="5" spans="1:14" ht="15.6" customHeight="1" x14ac:dyDescent="0.25">
      <c r="A5" s="49" t="s">
        <v>42</v>
      </c>
      <c r="B5" s="49"/>
      <c r="C5" s="49"/>
      <c r="D5" s="49"/>
      <c r="E5" s="49"/>
      <c r="F5" s="49"/>
      <c r="G5" s="49"/>
      <c r="H5" s="38"/>
      <c r="M5" s="23"/>
    </row>
    <row r="6" spans="1:14" ht="15.6" customHeight="1" x14ac:dyDescent="0.25">
      <c r="A6" s="49" t="s">
        <v>43</v>
      </c>
      <c r="B6" s="49"/>
      <c r="C6" s="49"/>
      <c r="D6" s="49"/>
      <c r="E6" s="49"/>
      <c r="F6" s="49"/>
      <c r="G6" s="49"/>
      <c r="H6" s="38"/>
      <c r="M6" s="39"/>
    </row>
    <row r="7" spans="1:14" ht="15.6" customHeight="1" x14ac:dyDescent="0.25">
      <c r="A7" s="49" t="s">
        <v>44</v>
      </c>
      <c r="B7" s="49"/>
      <c r="C7" s="49"/>
      <c r="D7" s="49"/>
      <c r="E7" s="49"/>
      <c r="F7" s="49"/>
      <c r="G7" s="49"/>
      <c r="H7" s="38"/>
      <c r="M7" s="39"/>
    </row>
    <row r="8" spans="1:14" x14ac:dyDescent="0.25">
      <c r="A8" s="50" t="s">
        <v>45</v>
      </c>
    </row>
    <row r="9" spans="1:14" x14ac:dyDescent="0.25">
      <c r="A9" s="28"/>
      <c r="D9" s="3"/>
      <c r="F9" s="3"/>
      <c r="N9" s="25"/>
    </row>
    <row r="10" spans="1:14" ht="27.6" x14ac:dyDescent="0.25">
      <c r="D10" s="33" t="s">
        <v>28</v>
      </c>
      <c r="E10" s="25"/>
      <c r="F10" s="33" t="s">
        <v>29</v>
      </c>
      <c r="G10" s="33" t="s">
        <v>0</v>
      </c>
      <c r="H10" s="33" t="s">
        <v>0</v>
      </c>
      <c r="I10" s="33"/>
      <c r="J10" s="33"/>
      <c r="K10" s="33"/>
      <c r="L10" s="34" t="s">
        <v>15</v>
      </c>
      <c r="M10" s="9" t="s">
        <v>10</v>
      </c>
      <c r="N10" s="35" t="s">
        <v>26</v>
      </c>
    </row>
    <row r="11" spans="1:14" x14ac:dyDescent="0.25">
      <c r="D11" s="33" t="s">
        <v>1</v>
      </c>
      <c r="E11" s="25"/>
      <c r="F11" s="33" t="s">
        <v>1</v>
      </c>
      <c r="G11" s="33" t="s">
        <v>1</v>
      </c>
      <c r="H11" s="33" t="s">
        <v>14</v>
      </c>
      <c r="I11" s="33"/>
      <c r="J11" s="33"/>
      <c r="K11" s="25"/>
      <c r="L11" s="25"/>
      <c r="N11" s="21"/>
    </row>
    <row r="12" spans="1:14" ht="14.4" thickBot="1" x14ac:dyDescent="0.3">
      <c r="D12" s="3"/>
      <c r="E12" s="3"/>
      <c r="N12" s="21"/>
    </row>
    <row r="13" spans="1:14" ht="44.25" customHeight="1" thickBot="1" x14ac:dyDescent="0.3">
      <c r="A13" s="43" t="s">
        <v>2</v>
      </c>
      <c r="B13" s="43"/>
      <c r="C13" s="43"/>
      <c r="D13" s="7">
        <v>38796</v>
      </c>
      <c r="F13" s="7">
        <v>55390</v>
      </c>
      <c r="G13" s="4"/>
      <c r="M13" s="9" t="str">
        <f>IF(F13=D25,"Explanation of % variance from PY opening balance not required - Balance brought forward agrees","Explanation of % variance from PY opening balance not required - Balance brought forward does not agree, query this")</f>
        <v>Explanation of % variance from PY opening balance not required - Balance brought forward agrees</v>
      </c>
      <c r="N13" s="11"/>
    </row>
    <row r="14" spans="1:14" ht="14.4" thickBot="1" x14ac:dyDescent="0.3">
      <c r="D14" s="4"/>
      <c r="F14" s="4"/>
      <c r="N14" s="21"/>
    </row>
    <row r="15" spans="1:14" ht="31.5" customHeight="1" thickBot="1" x14ac:dyDescent="0.3">
      <c r="A15" s="44" t="s">
        <v>19</v>
      </c>
      <c r="B15" s="45"/>
      <c r="C15" s="46"/>
      <c r="D15" s="7">
        <v>24480</v>
      </c>
      <c r="F15" s="7">
        <v>24104</v>
      </c>
      <c r="G15" s="4">
        <f>F15-D15</f>
        <v>-376</v>
      </c>
      <c r="H15" s="5">
        <f>IF((D15&gt;F15),(D15-F15)/D15,IF(D15&lt;F15,-(D15-F15)/D15,IF(D15=F15,0)))</f>
        <v>1.5359477124183006E-2</v>
      </c>
      <c r="I15" s="2">
        <f>IF(D15-F15&lt;200,0,IF(D15-F15&gt;200,1,IF(D15-F15=200,1)))</f>
        <v>1</v>
      </c>
      <c r="J15" s="2">
        <f>IF(F15-D15&lt;200,0,IF(F15-D15&gt;200,1,IF(F15-D15=200,1)))</f>
        <v>0</v>
      </c>
      <c r="K15" s="3">
        <f>IF(H15&lt;0.15,0,IF(H15&gt;0.15,1,IF(H15=0.15,1)))</f>
        <v>0</v>
      </c>
      <c r="L15" s="3" t="str">
        <f>IF((H15&lt;15%)*AND(G15&lt;100000)*OR(G15&gt;-100000), "NO","YES")</f>
        <v>NO</v>
      </c>
      <c r="M15" s="9" t="str">
        <f>IF((L15="YES")*AND(I15+J15&lt;1),"Explanation not required, difference less than £200"," ")</f>
        <v xml:space="preserve"> </v>
      </c>
      <c r="N15" s="11"/>
    </row>
    <row r="16" spans="1:14" ht="14.4" thickBot="1" x14ac:dyDescent="0.3">
      <c r="D16" s="4"/>
      <c r="F16" s="4"/>
      <c r="G16" s="4"/>
      <c r="H16" s="5"/>
      <c r="K16" s="3"/>
      <c r="L16" s="3"/>
      <c r="N16" s="21"/>
    </row>
    <row r="17" spans="1:14" ht="34.200000000000003" customHeight="1" thickBot="1" x14ac:dyDescent="0.3">
      <c r="A17" s="42" t="s">
        <v>3</v>
      </c>
      <c r="B17" s="42"/>
      <c r="C17" s="42"/>
      <c r="D17" s="7">
        <v>15569</v>
      </c>
      <c r="F17" s="7">
        <v>6201</v>
      </c>
      <c r="G17" s="4">
        <f>F17-D17</f>
        <v>-9368</v>
      </c>
      <c r="H17" s="5">
        <f>IF((D17&gt;F17),(D17-F17)/D17,IF(D17&lt;F17,-(D17-F17)/D17,IF(D17=F17,0)))</f>
        <v>0.6017085233476781</v>
      </c>
      <c r="I17" s="2">
        <f>IF(D17-F17&lt;200,0,IF(D17-F17&gt;200,1,IF(D17-F17=200,1)))</f>
        <v>1</v>
      </c>
      <c r="J17" s="2">
        <f>IF(F17-D17&lt;200,0,IF(F17-D17&gt;200,1,IF(F17-D17=200,1)))</f>
        <v>0</v>
      </c>
      <c r="K17" s="3">
        <f>IF(H17&lt;0.15,0,IF(H17&gt;0.15,1,IF(H17=0.15,1)))</f>
        <v>1</v>
      </c>
      <c r="L17" s="3" t="str">
        <f>IF((H17&lt;15%)*AND(G17&lt;100000)*OR(G17&gt;-100000), "NO","YES")</f>
        <v>YES</v>
      </c>
      <c r="M17" s="9" t="str">
        <f>IF((L17="YES")*AND(I17+J17&lt;1),"Explanation not required, difference less than £200"," ")</f>
        <v xml:space="preserve"> </v>
      </c>
      <c r="N17" s="11" t="s">
        <v>32</v>
      </c>
    </row>
    <row r="18" spans="1:14" ht="14.4" thickBot="1" x14ac:dyDescent="0.3">
      <c r="D18" s="4"/>
      <c r="F18" s="4"/>
      <c r="G18" s="4"/>
      <c r="H18" s="5"/>
      <c r="K18" s="3"/>
      <c r="L18" s="3"/>
      <c r="N18" s="21"/>
    </row>
    <row r="19" spans="1:14" ht="20.100000000000001" customHeight="1" thickBot="1" x14ac:dyDescent="0.3">
      <c r="A19" s="42" t="s">
        <v>4</v>
      </c>
      <c r="B19" s="42"/>
      <c r="C19" s="42"/>
      <c r="D19" s="7">
        <v>4388</v>
      </c>
      <c r="F19" s="7">
        <v>4551</v>
      </c>
      <c r="G19" s="4">
        <f>F19-D19</f>
        <v>163</v>
      </c>
      <c r="H19" s="5">
        <f>IF((D19&gt;F19),(D19-F19)/D19,IF(D19&lt;F19,-(D19-F19)/D19,IF(D19=F19,0)))</f>
        <v>3.7146763901549681E-2</v>
      </c>
      <c r="I19" s="2">
        <f>IF(D19-F19&lt;200,0,IF(D19-F19&gt;200,1,IF(D19-F19=200,1)))</f>
        <v>0</v>
      </c>
      <c r="J19" s="2">
        <f>IF(F19-D19&lt;200,0,IF(F19-D19&gt;200,1,IF(F19-D19=200,1)))</f>
        <v>0</v>
      </c>
      <c r="K19" s="3">
        <f>IF(H19&lt;0.15,0,IF(H19&gt;0.15,1,IF(H19=0.15,1)))</f>
        <v>0</v>
      </c>
      <c r="L19" s="3" t="str">
        <f>IF((H19&lt;15%)*AND(G19&lt;100000)*OR(G19&gt;-100000), "NO","YES")</f>
        <v>NO</v>
      </c>
      <c r="M19" s="9" t="str">
        <f>IF((L19="YES")*AND(I19+J19&lt;1),"Explanation not required, difference less than £200"," ")</f>
        <v xml:space="preserve"> </v>
      </c>
      <c r="N19" s="11"/>
    </row>
    <row r="20" spans="1:14" ht="14.4" thickBot="1" x14ac:dyDescent="0.3">
      <c r="D20" s="4"/>
      <c r="F20" s="4"/>
      <c r="G20" s="4"/>
      <c r="H20" s="5"/>
      <c r="K20" s="3"/>
      <c r="L20" s="3"/>
      <c r="N20" s="21"/>
    </row>
    <row r="21" spans="1:14" ht="20.100000000000001" customHeight="1" thickBot="1" x14ac:dyDescent="0.3">
      <c r="A21" s="42" t="s">
        <v>7</v>
      </c>
      <c r="B21" s="42"/>
      <c r="C21" s="42"/>
      <c r="D21" s="7">
        <v>0</v>
      </c>
      <c r="F21" s="7">
        <v>0</v>
      </c>
      <c r="G21" s="4">
        <f>F21-D21</f>
        <v>0</v>
      </c>
      <c r="H21" s="5">
        <f>IF((D21&gt;F21),(D21-F21)/D21,IF(D21&lt;F21,-(D21-F21)/D21,IF(D21=F21,0)))</f>
        <v>0</v>
      </c>
      <c r="I21" s="2">
        <f>IF(D21-F21&lt;200,0,IF(D21-F21&gt;200,1,IF(D21-F21=200,1)))</f>
        <v>0</v>
      </c>
      <c r="J21" s="2">
        <f>IF(F21-D21&lt;200,0,IF(F21-D21&gt;200,1,IF(F21-D21=200,1)))</f>
        <v>0</v>
      </c>
      <c r="K21" s="3">
        <f>IF(H21&lt;0.15,0,IF(H21&gt;0.15,1,IF(H21=0.15,1)))</f>
        <v>0</v>
      </c>
      <c r="L21" s="3" t="str">
        <f>IF((H21&lt;15%)*AND(G21&lt;100000)*OR(G21&gt;-100000), "NO","YES")</f>
        <v>NO</v>
      </c>
      <c r="M21" s="9" t="str">
        <f>IF((L21="YES")*AND(I21+J21&lt;1),"Explanation not required, difference less than £200"," ")</f>
        <v xml:space="preserve"> </v>
      </c>
      <c r="N21" s="11"/>
    </row>
    <row r="22" spans="1:14" ht="14.4" thickBot="1" x14ac:dyDescent="0.3">
      <c r="D22" s="4"/>
      <c r="F22" s="4"/>
      <c r="G22" s="4"/>
      <c r="H22" s="5"/>
      <c r="K22" s="3"/>
      <c r="L22" s="3"/>
      <c r="N22" s="21"/>
    </row>
    <row r="23" spans="1:14" ht="49.2" customHeight="1" thickBot="1" x14ac:dyDescent="0.3">
      <c r="A23" s="42" t="s">
        <v>20</v>
      </c>
      <c r="B23" s="42"/>
      <c r="C23" s="42"/>
      <c r="D23" s="7">
        <v>19067</v>
      </c>
      <c r="F23" s="7">
        <v>24543</v>
      </c>
      <c r="G23" s="4">
        <f>F23-D23</f>
        <v>5476</v>
      </c>
      <c r="H23" s="5">
        <f>IF((D23&gt;F23),(D23-F23)/D23,IF(D23&lt;F23,-(D23-F23)/D23,IF(D23=F23,0)))</f>
        <v>0.28719777626265275</v>
      </c>
      <c r="I23" s="2">
        <f>IF(D23-F23&lt;200,0,IF(D23-F23&gt;200,1,IF(D23-F23=200,1)))</f>
        <v>0</v>
      </c>
      <c r="J23" s="2">
        <f>IF(F23-D23&lt;200,0,IF(F23-D23&gt;200,1,IF(F23-D23=200,1)))</f>
        <v>1</v>
      </c>
      <c r="K23" s="3">
        <f>IF(H23&lt;0.15,0,IF(H23&gt;0.15,1,IF(H23=0.15,1)))</f>
        <v>1</v>
      </c>
      <c r="L23" s="3" t="str">
        <f>IF((H23&lt;15%)*AND(G23&lt;100000)*OR(G23&gt;-100000), "NO","YES")</f>
        <v>YES</v>
      </c>
      <c r="M23" s="9" t="str">
        <f>IF((L23="YES")*AND(I23+J23&lt;1),"Explanation not required, difference less than £200"," ")</f>
        <v xml:space="preserve"> </v>
      </c>
      <c r="N23" s="11" t="s">
        <v>33</v>
      </c>
    </row>
    <row r="24" spans="1:14" ht="14.4" thickBot="1" x14ac:dyDescent="0.3">
      <c r="D24" s="4"/>
      <c r="F24" s="4"/>
      <c r="G24" s="4"/>
      <c r="H24" s="5"/>
      <c r="K24" s="3"/>
      <c r="L24" s="3"/>
      <c r="N24" s="21"/>
    </row>
    <row r="25" spans="1:14" ht="20.100000000000001" customHeight="1" thickBot="1" x14ac:dyDescent="0.3">
      <c r="A25" s="6" t="s">
        <v>5</v>
      </c>
      <c r="D25" s="1">
        <f>D13+D15+D17-D19-D21-D23</f>
        <v>55390</v>
      </c>
      <c r="F25" s="1">
        <v>56601</v>
      </c>
      <c r="G25" s="4"/>
      <c r="H25" s="5"/>
      <c r="K25" s="3"/>
      <c r="L25" s="3"/>
      <c r="M25" s="12" t="s">
        <v>12</v>
      </c>
      <c r="N25" s="21"/>
    </row>
    <row r="26" spans="1:14" s="15" customFormat="1" ht="55.2" x14ac:dyDescent="0.25">
      <c r="A26" s="14"/>
      <c r="D26" s="16"/>
      <c r="F26" s="16"/>
      <c r="G26" s="4"/>
      <c r="H26" s="17"/>
      <c r="K26" s="18"/>
      <c r="L26" s="19" t="str">
        <f>IF(F25&gt;(2*F15),"YES","NO")</f>
        <v>YES</v>
      </c>
      <c r="M26" s="20" t="str">
        <f>IF(F25&gt;(2*F15),"EXPLANATION REQUIRED ON RESERVES TAB AS TO WHY CARRY FORWARD RESERVES ARE GREATER THAN TWICE INCOME FROM LOCAL TAXATION/LEVIES"," ")</f>
        <v>EXPLANATION REQUIRED ON RESERVES TAB AS TO WHY CARRY FORWARD RESERVES ARE GREATER THAN TWICE INCOME FROM LOCAL TAXATION/LEVIES</v>
      </c>
      <c r="N26" s="26"/>
    </row>
    <row r="27" spans="1:14" ht="14.4" thickBot="1" x14ac:dyDescent="0.3">
      <c r="D27" s="4"/>
      <c r="F27" s="4"/>
      <c r="G27" s="4"/>
      <c r="H27" s="5"/>
      <c r="K27" s="3"/>
      <c r="L27" s="3"/>
      <c r="N27" s="21"/>
    </row>
    <row r="28" spans="1:14" ht="20.100000000000001" customHeight="1" thickBot="1" x14ac:dyDescent="0.3">
      <c r="A28" s="42" t="s">
        <v>9</v>
      </c>
      <c r="B28" s="42"/>
      <c r="C28" s="42"/>
      <c r="D28" s="7">
        <v>55390</v>
      </c>
      <c r="F28" s="7">
        <v>56601</v>
      </c>
      <c r="G28" s="4"/>
      <c r="H28" s="5"/>
      <c r="K28" s="3"/>
      <c r="L28" s="3"/>
      <c r="M28" s="13" t="s">
        <v>12</v>
      </c>
      <c r="N28" s="21"/>
    </row>
    <row r="29" spans="1:14" ht="14.4" thickBot="1" x14ac:dyDescent="0.3">
      <c r="D29" s="4"/>
      <c r="F29" s="4"/>
      <c r="G29" s="4"/>
      <c r="H29" s="5"/>
      <c r="K29" s="3"/>
      <c r="L29" s="3"/>
      <c r="N29" s="21"/>
    </row>
    <row r="30" spans="1:14" ht="20.100000000000001" customHeight="1" thickBot="1" x14ac:dyDescent="0.3">
      <c r="A30" s="42" t="s">
        <v>8</v>
      </c>
      <c r="B30" s="42"/>
      <c r="C30" s="42"/>
      <c r="D30" s="7">
        <v>433124</v>
      </c>
      <c r="F30" s="7">
        <v>435882</v>
      </c>
      <c r="G30" s="4">
        <f>F30-D30</f>
        <v>2758</v>
      </c>
      <c r="H30" s="5">
        <f>IF((D30&gt;F30),(D30-F30)/D30,IF(D30&lt;F30,-(D30-F30)/D30,IF(D30=F30,0)))</f>
        <v>6.3676914694175343E-3</v>
      </c>
      <c r="I30" s="2">
        <f>IF(D30-F30&lt;200,0,IF(D30-F30&gt;200,1,IF(D30-F30=200,1)))</f>
        <v>0</v>
      </c>
      <c r="J30" s="2">
        <f>IF(F30-D30&lt;200,0,IF(F30-D30&gt;200,1,IF(F30-D30=200,1)))</f>
        <v>1</v>
      </c>
      <c r="K30" s="3">
        <f>IF(H30&lt;0.15,0,IF(H30&gt;0.15,1,IF(H30=0.15,1)))</f>
        <v>0</v>
      </c>
      <c r="L30" s="3" t="str">
        <f>IF((H30&lt;15%)*AND(G30&lt;100000)*OR(G30&gt;-100000), "NO","YES")</f>
        <v>NO</v>
      </c>
      <c r="M30" s="9" t="str">
        <f>IF((L30="YES")*AND(I30+J30&lt;1),"Explanation not required, difference less than £200"," ")</f>
        <v xml:space="preserve"> </v>
      </c>
      <c r="N30" s="11"/>
    </row>
    <row r="31" spans="1:14" ht="14.4" thickBot="1" x14ac:dyDescent="0.3">
      <c r="D31" s="4"/>
      <c r="F31" s="4"/>
      <c r="G31" s="4"/>
      <c r="H31" s="5"/>
      <c r="K31" s="3"/>
      <c r="L31" s="3"/>
      <c r="N31" s="21"/>
    </row>
    <row r="32" spans="1:14" ht="20.100000000000001" customHeight="1" thickBot="1" x14ac:dyDescent="0.3">
      <c r="A32" s="42" t="s">
        <v>6</v>
      </c>
      <c r="B32" s="42"/>
      <c r="C32" s="42"/>
      <c r="D32" s="7">
        <v>0</v>
      </c>
      <c r="F32" s="7">
        <v>0</v>
      </c>
      <c r="G32" s="4">
        <f>F32-D32</f>
        <v>0</v>
      </c>
      <c r="H32" s="5">
        <f>IF((D32&gt;F32),(D32-F32)/D32,IF(D32&lt;F32,-(D32-F32)/D32,IF(D32=F32,0)))</f>
        <v>0</v>
      </c>
      <c r="I32" s="2">
        <f>IF(D32-F32&lt;100,0,IF(D32-F32&gt;100,1,IF(D32-F32=100,1)))</f>
        <v>0</v>
      </c>
      <c r="J32" s="2">
        <f>IF(F32-D32&lt;100,0,IF(F32-D32&gt;100,1,IF(F32-D32=100,1)))</f>
        <v>0</v>
      </c>
      <c r="K32" s="3">
        <f>IF(H32&lt;0.15,0,IF(H32&gt;0.15,1,IF(H32=0.15,1)))</f>
        <v>0</v>
      </c>
      <c r="L32" s="3" t="str">
        <f>IF((H32&lt;15%)*AND(G32&lt;100000)*OR(G32&gt;-100000), "NO","YES")</f>
        <v>NO</v>
      </c>
      <c r="M32" s="9" t="str">
        <f>IF((L32="YES")*AND(I32+J32&lt;1),"Explanation not required, difference less than £200"," ")</f>
        <v xml:space="preserve"> </v>
      </c>
      <c r="N32" s="11"/>
    </row>
    <row r="33" spans="3:22" x14ac:dyDescent="0.25">
      <c r="H33" s="5"/>
      <c r="K33" s="3"/>
      <c r="L33" s="3"/>
      <c r="N33" s="21"/>
    </row>
    <row r="34" spans="3:22" x14ac:dyDescent="0.25">
      <c r="C34" s="48" t="s">
        <v>11</v>
      </c>
    </row>
    <row r="35" spans="3:22" ht="15" customHeight="1" x14ac:dyDescent="0.25">
      <c r="O35" s="24"/>
      <c r="P35" s="24"/>
      <c r="Q35" s="24"/>
      <c r="R35" s="24"/>
      <c r="S35" s="24"/>
      <c r="T35" s="24"/>
      <c r="U35" s="24"/>
      <c r="V35" s="24"/>
    </row>
    <row r="36" spans="3:22" x14ac:dyDescent="0.25">
      <c r="C36" s="48" t="s">
        <v>13</v>
      </c>
      <c r="N36" s="24"/>
      <c r="O36" s="24"/>
      <c r="P36" s="24"/>
      <c r="Q36" s="24"/>
      <c r="R36" s="24"/>
      <c r="S36" s="24"/>
      <c r="T36" s="24"/>
      <c r="U36" s="24"/>
      <c r="V36" s="24"/>
    </row>
    <row r="38" spans="3:22" x14ac:dyDescent="0.25">
      <c r="C38" s="48" t="s">
        <v>18</v>
      </c>
    </row>
  </sheetData>
  <mergeCells count="10">
    <mergeCell ref="A1:K1"/>
    <mergeCell ref="A28:C28"/>
    <mergeCell ref="A30:C30"/>
    <mergeCell ref="A32:C32"/>
    <mergeCell ref="A13:C13"/>
    <mergeCell ref="A15:C15"/>
    <mergeCell ref="A17:C17"/>
    <mergeCell ref="A19:C19"/>
    <mergeCell ref="A21:C21"/>
    <mergeCell ref="A23:C23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2"/>
  <sheetViews>
    <sheetView workbookViewId="0"/>
  </sheetViews>
  <sheetFormatPr defaultRowHeight="14.4" x14ac:dyDescent="0.3"/>
  <cols>
    <col min="3" max="3" width="12.77734375" customWidth="1"/>
  </cols>
  <sheetData>
    <row r="1" spans="1:6" ht="15.75" customHeight="1" x14ac:dyDescent="0.35">
      <c r="A1" s="30" t="s">
        <v>21</v>
      </c>
    </row>
    <row r="2" spans="1:6" ht="15.75" customHeight="1" x14ac:dyDescent="0.3">
      <c r="A2" s="36" t="s">
        <v>27</v>
      </c>
    </row>
    <row r="3" spans="1:6" x14ac:dyDescent="0.3">
      <c r="A3" t="s">
        <v>22</v>
      </c>
    </row>
    <row r="5" spans="1:6" x14ac:dyDescent="0.3">
      <c r="D5" s="29" t="s">
        <v>1</v>
      </c>
      <c r="E5" s="29" t="s">
        <v>1</v>
      </c>
      <c r="F5" s="29" t="s">
        <v>1</v>
      </c>
    </row>
    <row r="6" spans="1:6" x14ac:dyDescent="0.3">
      <c r="A6" s="29" t="s">
        <v>23</v>
      </c>
    </row>
    <row r="7" spans="1:6" x14ac:dyDescent="0.3">
      <c r="A7" t="s">
        <v>37</v>
      </c>
      <c r="B7" s="37"/>
      <c r="D7" s="37">
        <v>15689</v>
      </c>
    </row>
    <row r="8" spans="1:6" x14ac:dyDescent="0.3">
      <c r="A8" t="s">
        <v>38</v>
      </c>
      <c r="B8" s="37"/>
      <c r="D8" s="37">
        <v>848</v>
      </c>
    </row>
    <row r="9" spans="1:6" x14ac:dyDescent="0.3">
      <c r="B9" s="37"/>
      <c r="D9" s="37"/>
    </row>
    <row r="10" spans="1:6" x14ac:dyDescent="0.3">
      <c r="B10" s="37"/>
      <c r="D10" s="37"/>
    </row>
    <row r="11" spans="1:6" x14ac:dyDescent="0.3">
      <c r="E11" s="31">
        <f>SUM(D7:D10)</f>
        <v>16537</v>
      </c>
    </row>
    <row r="13" spans="1:6" x14ac:dyDescent="0.3">
      <c r="A13" s="29" t="s">
        <v>24</v>
      </c>
      <c r="D13" s="37"/>
    </row>
    <row r="14" spans="1:6" x14ac:dyDescent="0.3">
      <c r="A14" s="36" t="s">
        <v>34</v>
      </c>
      <c r="D14" s="37">
        <v>2500</v>
      </c>
    </row>
    <row r="15" spans="1:6" x14ac:dyDescent="0.3">
      <c r="A15" s="36" t="s">
        <v>35</v>
      </c>
      <c r="D15" s="37">
        <v>4409</v>
      </c>
    </row>
    <row r="16" spans="1:6" x14ac:dyDescent="0.3">
      <c r="A16" s="36" t="s">
        <v>36</v>
      </c>
      <c r="D16" s="37">
        <v>5000</v>
      </c>
    </row>
    <row r="17" spans="1:6" x14ac:dyDescent="0.3">
      <c r="A17" s="36" t="s">
        <v>40</v>
      </c>
      <c r="D17" s="37">
        <v>600</v>
      </c>
    </row>
    <row r="18" spans="1:6" x14ac:dyDescent="0.3">
      <c r="A18" s="36" t="s">
        <v>39</v>
      </c>
      <c r="D18" s="37">
        <v>27555</v>
      </c>
    </row>
    <row r="19" spans="1:6" x14ac:dyDescent="0.3">
      <c r="A19" s="29"/>
      <c r="D19" s="37"/>
    </row>
    <row r="20" spans="1:6" x14ac:dyDescent="0.3">
      <c r="E20" s="31">
        <f>SUM(D14:D19)</f>
        <v>40064</v>
      </c>
    </row>
    <row r="21" spans="1:6" ht="15" thickBot="1" x14ac:dyDescent="0.35">
      <c r="A21" s="29" t="s">
        <v>25</v>
      </c>
      <c r="F21" s="32">
        <f>E11+E20</f>
        <v>56601</v>
      </c>
    </row>
    <row r="22" spans="1:6" ht="15" thickTop="1" x14ac:dyDescent="0.3"/>
  </sheetData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Variances</vt:lpstr>
      <vt:lpstr>Reserves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Padbury Parish Clerk</cp:lastModifiedBy>
  <cp:lastPrinted>2022-04-08T11:49:40Z</cp:lastPrinted>
  <dcterms:created xsi:type="dcterms:W3CDTF">2012-07-11T10:01:28Z</dcterms:created>
  <dcterms:modified xsi:type="dcterms:W3CDTF">2022-06-01T15:57:08Z</dcterms:modified>
</cp:coreProperties>
</file>